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755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'Лист1'!$A$1:$Y$34</definedName>
  </definedNames>
  <calcPr fullCalcOnLoad="1"/>
</workbook>
</file>

<file path=xl/sharedStrings.xml><?xml version="1.0" encoding="utf-8"?>
<sst xmlns="http://schemas.openxmlformats.org/spreadsheetml/2006/main" count="75" uniqueCount="51">
  <si>
    <t>январь</t>
  </si>
  <si>
    <t>февраль</t>
  </si>
  <si>
    <t>январь-февраль</t>
  </si>
  <si>
    <t>март</t>
  </si>
  <si>
    <t>1 квартал</t>
  </si>
  <si>
    <t>апрель</t>
  </si>
  <si>
    <t>январь-апрель</t>
  </si>
  <si>
    <t>май</t>
  </si>
  <si>
    <t>январь-май</t>
  </si>
  <si>
    <t>июнь</t>
  </si>
  <si>
    <t>2 квартал</t>
  </si>
  <si>
    <t>1 полугодие</t>
  </si>
  <si>
    <t>июль</t>
  </si>
  <si>
    <t>январь-июль</t>
  </si>
  <si>
    <t>август</t>
  </si>
  <si>
    <t>январь-август</t>
  </si>
  <si>
    <t>сентябрь</t>
  </si>
  <si>
    <t>3 квартал</t>
  </si>
  <si>
    <t>9 месяцев</t>
  </si>
  <si>
    <t>октябрь</t>
  </si>
  <si>
    <t>январь-октябрь</t>
  </si>
  <si>
    <t>ноябрь</t>
  </si>
  <si>
    <t>январь-ноябрь</t>
  </si>
  <si>
    <t>декабрь</t>
  </si>
  <si>
    <t>4 квартал</t>
  </si>
  <si>
    <t>январь-декабрь</t>
  </si>
  <si>
    <t>Оборот оптовой
 торговли - всего</t>
  </si>
  <si>
    <t>(в фактически действовавших ценах)</t>
  </si>
  <si>
    <t>А</t>
  </si>
  <si>
    <t>2010г.</t>
  </si>
  <si>
    <t>2011г.</t>
  </si>
  <si>
    <t>2012г.</t>
  </si>
  <si>
    <t>2013г.</t>
  </si>
  <si>
    <t>2015г.</t>
  </si>
  <si>
    <t>2014г.</t>
  </si>
  <si>
    <t xml:space="preserve">млн. руб. </t>
  </si>
  <si>
    <r>
      <t xml:space="preserve"> Оборот оптовой торговли по Республике Саха (Якутия) по месяцам</t>
    </r>
    <r>
      <rPr>
        <b/>
        <vertAlign val="superscript"/>
        <sz val="12"/>
        <rFont val="Times New Roman"/>
        <family val="1"/>
      </rPr>
      <t>1)</t>
    </r>
  </si>
  <si>
    <t>2017г.</t>
  </si>
  <si>
    <t>2016г.</t>
  </si>
  <si>
    <t>2018г.</t>
  </si>
  <si>
    <t>2019г.</t>
  </si>
  <si>
    <r>
      <rPr>
        <i/>
        <vertAlign val="superscript"/>
        <sz val="12"/>
        <rFont val="Times New Roman"/>
        <family val="1"/>
      </rPr>
      <t>2)</t>
    </r>
    <r>
      <rPr>
        <i/>
        <sz val="12"/>
        <rFont val="Times New Roman"/>
        <family val="1"/>
      </rPr>
      <t xml:space="preserve"> Данные уточнены по итогам разработки годовой отчетности.</t>
    </r>
  </si>
  <si>
    <t>Ответственный исполнитель:</t>
  </si>
  <si>
    <t>Никифорова Надежда Юрьевна</t>
  </si>
  <si>
    <t xml:space="preserve">8 (4112) 42-30-39 </t>
  </si>
  <si>
    <t>2020г</t>
  </si>
  <si>
    <r>
      <t>2021г.</t>
    </r>
    <r>
      <rPr>
        <i/>
        <vertAlign val="superscript"/>
        <sz val="12"/>
        <rFont val="Times New Roman"/>
        <family val="1"/>
      </rPr>
      <t>2)</t>
    </r>
  </si>
  <si>
    <t>2022г.</t>
  </si>
  <si>
    <r>
      <t xml:space="preserve">Обновлено: </t>
    </r>
    <r>
      <rPr>
        <sz val="12"/>
        <rFont val="Times New Roman"/>
        <family val="1"/>
      </rPr>
      <t>10.05.2023г.</t>
    </r>
  </si>
  <si>
    <t>из него: организаций оптовой торговли</t>
  </si>
  <si>
    <r>
      <rPr>
        <i/>
        <vertAlign val="superscript"/>
        <sz val="12"/>
        <rFont val="Times New Roman"/>
        <family val="1"/>
      </rPr>
      <t>1)</t>
    </r>
    <r>
      <rPr>
        <i/>
        <sz val="12"/>
        <rFont val="Times New Roman"/>
        <family val="1"/>
      </rPr>
      <t xml:space="preserve">  Включая данные по индивидуальным предпринимателям.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</si>
</sst>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  <numFmt numFmtId="174" formatCode="0.0000"/>
    <numFmt numFmtId="175" formatCode="0.000"/>
    <numFmt numFmtId="176" formatCode="[=0]&quot; &quot;;##0.0"/>
    <numFmt numFmtId="177" formatCode="[&lt;0]&quot;в &quot;##0.0&quot;р.&quot;;[=0]##;0.0"/>
  </numFmts>
  <fonts count="56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52" fillId="34" borderId="13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165" fontId="2" fillId="0" borderId="14" xfId="0" applyNumberFormat="1" applyFont="1" applyBorder="1" applyAlignment="1">
      <alignment wrapText="1"/>
    </xf>
    <xf numFmtId="0" fontId="52" fillId="34" borderId="15" xfId="0" applyFont="1" applyFill="1" applyBorder="1" applyAlignment="1">
      <alignment horizontal="center" vertical="top" wrapText="1"/>
    </xf>
    <xf numFmtId="165" fontId="52" fillId="0" borderId="16" xfId="0" applyNumberFormat="1" applyFont="1" applyFill="1" applyBorder="1" applyAlignment="1">
      <alignment horizontal="right"/>
    </xf>
    <xf numFmtId="165" fontId="53" fillId="33" borderId="16" xfId="0" applyNumberFormat="1" applyFont="1" applyFill="1" applyBorder="1" applyAlignment="1">
      <alignment horizontal="right"/>
    </xf>
    <xf numFmtId="165" fontId="54" fillId="33" borderId="16" xfId="0" applyNumberFormat="1" applyFont="1" applyFill="1" applyBorder="1" applyAlignment="1">
      <alignment horizontal="right"/>
    </xf>
    <xf numFmtId="0" fontId="54" fillId="0" borderId="0" xfId="0" applyFont="1" applyFill="1" applyAlignment="1">
      <alignment horizontal="left" wrapText="1"/>
    </xf>
    <xf numFmtId="165" fontId="51" fillId="0" borderId="14" xfId="0" applyNumberFormat="1" applyFont="1" applyBorder="1" applyAlignment="1">
      <alignment wrapText="1"/>
    </xf>
    <xf numFmtId="0" fontId="55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5" fontId="51" fillId="0" borderId="16" xfId="0" applyNumberFormat="1" applyFont="1" applyBorder="1" applyAlignment="1">
      <alignment wrapText="1"/>
    </xf>
    <xf numFmtId="165" fontId="2" fillId="0" borderId="16" xfId="0" applyNumberFormat="1" applyFont="1" applyBorder="1" applyAlignment="1">
      <alignment wrapText="1"/>
    </xf>
    <xf numFmtId="165" fontId="52" fillId="0" borderId="16" xfId="0" applyNumberFormat="1" applyFont="1" applyFill="1" applyBorder="1" applyAlignment="1">
      <alignment/>
    </xf>
    <xf numFmtId="165" fontId="53" fillId="33" borderId="16" xfId="0" applyNumberFormat="1" applyFont="1" applyFill="1" applyBorder="1" applyAlignment="1">
      <alignment/>
    </xf>
    <xf numFmtId="165" fontId="54" fillId="33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65" fontId="52" fillId="0" borderId="18" xfId="0" applyNumberFormat="1" applyFont="1" applyFill="1" applyBorder="1" applyAlignment="1">
      <alignment horizontal="right"/>
    </xf>
    <xf numFmtId="165" fontId="52" fillId="0" borderId="18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 vertical="top" wrapText="1"/>
    </xf>
    <xf numFmtId="165" fontId="52" fillId="0" borderId="16" xfId="0" applyNumberFormat="1" applyFont="1" applyBorder="1" applyAlignment="1">
      <alignment wrapText="1"/>
    </xf>
    <xf numFmtId="165" fontId="53" fillId="35" borderId="16" xfId="0" applyNumberFormat="1" applyFont="1" applyFill="1" applyBorder="1" applyAlignment="1">
      <alignment wrapText="1"/>
    </xf>
    <xf numFmtId="165" fontId="54" fillId="35" borderId="16" xfId="0" applyNumberFormat="1" applyFont="1" applyFill="1" applyBorder="1" applyAlignment="1">
      <alignment wrapText="1"/>
    </xf>
    <xf numFmtId="165" fontId="52" fillId="0" borderId="18" xfId="0" applyNumberFormat="1" applyFont="1" applyBorder="1" applyAlignment="1">
      <alignment wrapText="1"/>
    </xf>
    <xf numFmtId="165" fontId="52" fillId="0" borderId="19" xfId="0" applyNumberFormat="1" applyFont="1" applyFill="1" applyBorder="1" applyAlignment="1">
      <alignment horizontal="right"/>
    </xf>
    <xf numFmtId="165" fontId="52" fillId="0" borderId="19" xfId="0" applyNumberFormat="1" applyFont="1" applyFill="1" applyBorder="1" applyAlignment="1">
      <alignment/>
    </xf>
    <xf numFmtId="165" fontId="52" fillId="0" borderId="19" xfId="0" applyNumberFormat="1" applyFont="1" applyBorder="1" applyAlignment="1">
      <alignment wrapText="1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20" xfId="0" applyFont="1" applyFill="1" applyBorder="1" applyAlignment="1">
      <alignment horizontal="center" vertical="top" wrapText="1"/>
    </xf>
    <xf numFmtId="0" fontId="52" fillId="34" borderId="20" xfId="0" applyFont="1" applyFill="1" applyBorder="1" applyAlignment="1">
      <alignment horizontal="center" vertical="top" wrapText="1"/>
    </xf>
    <xf numFmtId="165" fontId="51" fillId="0" borderId="21" xfId="0" applyNumberFormat="1" applyFont="1" applyBorder="1" applyAlignment="1">
      <alignment wrapText="1"/>
    </xf>
    <xf numFmtId="165" fontId="51" fillId="0" borderId="22" xfId="0" applyNumberFormat="1" applyFont="1" applyBorder="1" applyAlignment="1">
      <alignment wrapText="1"/>
    </xf>
    <xf numFmtId="165" fontId="52" fillId="0" borderId="22" xfId="0" applyNumberFormat="1" applyFont="1" applyBorder="1" applyAlignment="1">
      <alignment wrapText="1"/>
    </xf>
    <xf numFmtId="165" fontId="53" fillId="35" borderId="22" xfId="0" applyNumberFormat="1" applyFont="1" applyFill="1" applyBorder="1" applyAlignment="1">
      <alignment wrapText="1"/>
    </xf>
    <xf numFmtId="165" fontId="54" fillId="35" borderId="22" xfId="0" applyNumberFormat="1" applyFont="1" applyFill="1" applyBorder="1" applyAlignment="1">
      <alignment wrapText="1"/>
    </xf>
    <xf numFmtId="165" fontId="52" fillId="0" borderId="23" xfId="0" applyNumberFormat="1" applyFont="1" applyBorder="1" applyAlignment="1">
      <alignment wrapText="1"/>
    </xf>
    <xf numFmtId="0" fontId="4" fillId="0" borderId="0" xfId="53" applyFont="1">
      <alignment/>
      <protection/>
    </xf>
    <xf numFmtId="0" fontId="51" fillId="0" borderId="0" xfId="0" applyFont="1" applyAlignment="1">
      <alignment horizontal="left"/>
    </xf>
    <xf numFmtId="0" fontId="4" fillId="0" borderId="0" xfId="0" applyFont="1" applyBorder="1" applyAlignment="1">
      <alignment/>
    </xf>
    <xf numFmtId="164" fontId="2" fillId="0" borderId="0" xfId="0" applyNumberFormat="1" applyFont="1" applyFill="1" applyAlignment="1">
      <alignment/>
    </xf>
    <xf numFmtId="165" fontId="51" fillId="0" borderId="24" xfId="0" applyNumberFormat="1" applyFont="1" applyBorder="1" applyAlignment="1">
      <alignment wrapText="1"/>
    </xf>
    <xf numFmtId="165" fontId="51" fillId="0" borderId="25" xfId="0" applyNumberFormat="1" applyFont="1" applyBorder="1" applyAlignment="1">
      <alignment wrapText="1"/>
    </xf>
    <xf numFmtId="165" fontId="52" fillId="0" borderId="25" xfId="0" applyNumberFormat="1" applyFont="1" applyBorder="1" applyAlignment="1">
      <alignment wrapText="1"/>
    </xf>
    <xf numFmtId="165" fontId="53" fillId="35" borderId="25" xfId="0" applyNumberFormat="1" applyFont="1" applyFill="1" applyBorder="1" applyAlignment="1">
      <alignment wrapText="1"/>
    </xf>
    <xf numFmtId="165" fontId="54" fillId="35" borderId="25" xfId="0" applyNumberFormat="1" applyFont="1" applyFill="1" applyBorder="1" applyAlignment="1">
      <alignment wrapText="1"/>
    </xf>
    <xf numFmtId="165" fontId="52" fillId="0" borderId="26" xfId="0" applyNumberFormat="1" applyFont="1" applyBorder="1" applyAlignment="1">
      <alignment wrapText="1"/>
    </xf>
    <xf numFmtId="165" fontId="51" fillId="0" borderId="27" xfId="0" applyNumberFormat="1" applyFont="1" applyBorder="1" applyAlignment="1">
      <alignment wrapText="1"/>
    </xf>
    <xf numFmtId="165" fontId="51" fillId="0" borderId="28" xfId="0" applyNumberFormat="1" applyFont="1" applyBorder="1" applyAlignment="1">
      <alignment wrapText="1"/>
    </xf>
    <xf numFmtId="165" fontId="52" fillId="0" borderId="28" xfId="0" applyNumberFormat="1" applyFont="1" applyBorder="1" applyAlignment="1">
      <alignment wrapText="1"/>
    </xf>
    <xf numFmtId="165" fontId="53" fillId="35" borderId="28" xfId="0" applyNumberFormat="1" applyFont="1" applyFill="1" applyBorder="1" applyAlignment="1">
      <alignment wrapText="1"/>
    </xf>
    <xf numFmtId="165" fontId="54" fillId="35" borderId="28" xfId="0" applyNumberFormat="1" applyFont="1" applyFill="1" applyBorder="1" applyAlignment="1">
      <alignment wrapText="1"/>
    </xf>
    <xf numFmtId="165" fontId="52" fillId="0" borderId="29" xfId="0" applyNumberFormat="1" applyFont="1" applyBorder="1" applyAlignment="1">
      <alignment wrapText="1"/>
    </xf>
    <xf numFmtId="0" fontId="52" fillId="34" borderId="30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 vertical="top" wrapText="1"/>
    </xf>
    <xf numFmtId="0" fontId="51" fillId="0" borderId="34" xfId="0" applyFont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1" fillId="34" borderId="35" xfId="0" applyFont="1" applyFill="1" applyBorder="1" applyAlignment="1">
      <alignment horizontal="left" wrapText="1"/>
    </xf>
    <xf numFmtId="0" fontId="1" fillId="34" borderId="36" xfId="0" applyFont="1" applyFill="1" applyBorder="1" applyAlignment="1">
      <alignment horizontal="left" wrapText="1"/>
    </xf>
    <xf numFmtId="0" fontId="52" fillId="34" borderId="32" xfId="0" applyFont="1" applyFill="1" applyBorder="1" applyAlignment="1">
      <alignment horizontal="center" vertical="top" wrapText="1"/>
    </xf>
    <xf numFmtId="0" fontId="52" fillId="34" borderId="3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tabSelected="1" zoomScaleSheetLayoutView="85" zoomScalePageLayoutView="0" workbookViewId="0" topLeftCell="A19">
      <selection activeCell="H47" sqref="H47"/>
    </sheetView>
  </sheetViews>
  <sheetFormatPr defaultColWidth="9.00390625" defaultRowHeight="12.75"/>
  <cols>
    <col min="1" max="1" width="49.25390625" style="1" customWidth="1"/>
    <col min="2" max="13" width="15.875" style="12" customWidth="1"/>
    <col min="14" max="17" width="15.875" style="1" customWidth="1"/>
    <col min="18" max="20" width="14.375" style="1" customWidth="1"/>
    <col min="21" max="21" width="14.75390625" style="1" customWidth="1"/>
    <col min="22" max="27" width="14.375" style="1" customWidth="1"/>
    <col min="28" max="29" width="9.125" style="1" customWidth="1"/>
    <col min="30" max="30" width="13.875" style="1" customWidth="1"/>
    <col min="31" max="31" width="16.125" style="1" customWidth="1"/>
    <col min="32" max="16384" width="9.125" style="1" customWidth="1"/>
  </cols>
  <sheetData>
    <row r="1" spans="1:17" ht="26.25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26"/>
      <c r="K1" s="26"/>
      <c r="L1" s="26"/>
      <c r="M1" s="26"/>
      <c r="N1" s="26"/>
      <c r="O1" s="26"/>
      <c r="P1" s="26"/>
      <c r="Q1" s="26"/>
    </row>
    <row r="2" spans="1:9" s="12" customFormat="1" ht="16.5" customHeight="1">
      <c r="A2" s="24"/>
      <c r="I2" s="25" t="s">
        <v>35</v>
      </c>
    </row>
    <row r="3" spans="1:9" s="12" customFormat="1" ht="16.5" customHeight="1" thickBot="1">
      <c r="A3" s="22"/>
      <c r="F3" s="74" t="s">
        <v>27</v>
      </c>
      <c r="G3" s="74"/>
      <c r="H3" s="74"/>
      <c r="I3" s="74"/>
    </row>
    <row r="4" spans="1:27" s="2" customFormat="1" ht="19.5" customHeight="1" thickTop="1">
      <c r="A4" s="76"/>
      <c r="B4" s="69" t="s">
        <v>29</v>
      </c>
      <c r="C4" s="69"/>
      <c r="D4" s="69" t="s">
        <v>30</v>
      </c>
      <c r="E4" s="69"/>
      <c r="F4" s="69" t="s">
        <v>31</v>
      </c>
      <c r="G4" s="69"/>
      <c r="H4" s="69" t="s">
        <v>32</v>
      </c>
      <c r="I4" s="69"/>
      <c r="J4" s="69" t="s">
        <v>34</v>
      </c>
      <c r="K4" s="69"/>
      <c r="L4" s="78" t="s">
        <v>33</v>
      </c>
      <c r="M4" s="79"/>
      <c r="N4" s="70" t="s">
        <v>38</v>
      </c>
      <c r="O4" s="70"/>
      <c r="P4" s="70" t="s">
        <v>37</v>
      </c>
      <c r="Q4" s="70"/>
      <c r="R4" s="70" t="s">
        <v>39</v>
      </c>
      <c r="S4" s="70"/>
      <c r="T4" s="70" t="s">
        <v>40</v>
      </c>
      <c r="U4" s="70"/>
      <c r="V4" s="70" t="s">
        <v>45</v>
      </c>
      <c r="W4" s="70"/>
      <c r="X4" s="71" t="s">
        <v>46</v>
      </c>
      <c r="Y4" s="72"/>
      <c r="Z4" s="72" t="s">
        <v>47</v>
      </c>
      <c r="AA4" s="73"/>
    </row>
    <row r="5" spans="1:27" s="2" customFormat="1" ht="66.75" customHeight="1">
      <c r="A5" s="77"/>
      <c r="B5" s="18" t="s">
        <v>26</v>
      </c>
      <c r="C5" s="18" t="s">
        <v>49</v>
      </c>
      <c r="D5" s="18" t="s">
        <v>26</v>
      </c>
      <c r="E5" s="18" t="s">
        <v>49</v>
      </c>
      <c r="F5" s="18" t="s">
        <v>26</v>
      </c>
      <c r="G5" s="18" t="s">
        <v>49</v>
      </c>
      <c r="H5" s="18" t="s">
        <v>26</v>
      </c>
      <c r="I5" s="18" t="s">
        <v>49</v>
      </c>
      <c r="J5" s="18" t="s">
        <v>26</v>
      </c>
      <c r="K5" s="18" t="s">
        <v>49</v>
      </c>
      <c r="L5" s="13" t="s">
        <v>26</v>
      </c>
      <c r="M5" s="13" t="s">
        <v>49</v>
      </c>
      <c r="N5" s="11" t="s">
        <v>26</v>
      </c>
      <c r="O5" s="35" t="s">
        <v>49</v>
      </c>
      <c r="P5" s="35" t="s">
        <v>26</v>
      </c>
      <c r="Q5" s="35" t="s">
        <v>49</v>
      </c>
      <c r="R5" s="35" t="s">
        <v>26</v>
      </c>
      <c r="S5" s="35" t="s">
        <v>49</v>
      </c>
      <c r="T5" s="35" t="s">
        <v>26</v>
      </c>
      <c r="U5" s="35" t="s">
        <v>49</v>
      </c>
      <c r="V5" s="35" t="s">
        <v>26</v>
      </c>
      <c r="W5" s="35" t="s">
        <v>49</v>
      </c>
      <c r="X5" s="35" t="s">
        <v>26</v>
      </c>
      <c r="Y5" s="11" t="s">
        <v>49</v>
      </c>
      <c r="Z5" s="11" t="s">
        <v>26</v>
      </c>
      <c r="AA5" s="45" t="s">
        <v>49</v>
      </c>
    </row>
    <row r="6" spans="1:27" s="2" customFormat="1" ht="15.75">
      <c r="A6" s="10" t="s">
        <v>28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3">
        <v>13</v>
      </c>
      <c r="Q6" s="18">
        <v>14</v>
      </c>
      <c r="R6" s="13">
        <v>15</v>
      </c>
      <c r="S6" s="18">
        <v>16</v>
      </c>
      <c r="T6" s="18">
        <v>17</v>
      </c>
      <c r="U6" s="18">
        <v>18</v>
      </c>
      <c r="V6" s="18">
        <v>19</v>
      </c>
      <c r="W6" s="18">
        <v>20</v>
      </c>
      <c r="X6" s="18">
        <v>21</v>
      </c>
      <c r="Y6" s="13">
        <v>22</v>
      </c>
      <c r="Z6" s="13">
        <v>23</v>
      </c>
      <c r="AA6" s="46">
        <v>24</v>
      </c>
    </row>
    <row r="7" spans="1:31" ht="15.75" customHeight="1">
      <c r="A7" s="5" t="s">
        <v>0</v>
      </c>
      <c r="B7" s="23">
        <v>3920.505</v>
      </c>
      <c r="C7" s="23">
        <v>971.3926</v>
      </c>
      <c r="D7" s="23">
        <v>1705.9045</v>
      </c>
      <c r="E7" s="23">
        <v>1065.4383</v>
      </c>
      <c r="F7" s="17">
        <v>1653.5841</v>
      </c>
      <c r="G7" s="17">
        <v>1064.191</v>
      </c>
      <c r="H7" s="23">
        <v>2329.5122</v>
      </c>
      <c r="I7" s="23">
        <v>1566.1352</v>
      </c>
      <c r="J7" s="17">
        <v>3702.4019</v>
      </c>
      <c r="K7" s="17">
        <v>2682.42</v>
      </c>
      <c r="L7" s="23">
        <v>5165.168900000001</v>
      </c>
      <c r="M7" s="23">
        <v>3952.1911</v>
      </c>
      <c r="N7" s="23">
        <v>4014.9971</v>
      </c>
      <c r="O7" s="23">
        <v>2596.0377000000003</v>
      </c>
      <c r="P7" s="23">
        <f>5285544.5/1000</f>
        <v>5285.5445</v>
      </c>
      <c r="Q7" s="23">
        <f>3990743/1000</f>
        <v>3990.743</v>
      </c>
      <c r="R7" s="23">
        <v>5798.39572022735</v>
      </c>
      <c r="S7" s="23">
        <v>4135.95872022735</v>
      </c>
      <c r="T7" s="23">
        <v>7226.1041</v>
      </c>
      <c r="U7" s="23">
        <v>4720.1985</v>
      </c>
      <c r="V7" s="23">
        <v>9078.4623</v>
      </c>
      <c r="W7" s="23">
        <v>6845.0857</v>
      </c>
      <c r="X7" s="23">
        <v>9078.4623</v>
      </c>
      <c r="Y7" s="63">
        <v>6845.0857</v>
      </c>
      <c r="Z7" s="57">
        <v>16760.6228</v>
      </c>
      <c r="AA7" s="47">
        <v>6539.4327</v>
      </c>
      <c r="AE7" s="56"/>
    </row>
    <row r="8" spans="1:31" ht="15.75" customHeight="1">
      <c r="A8" s="6" t="s">
        <v>1</v>
      </c>
      <c r="B8" s="27">
        <v>3376.2511</v>
      </c>
      <c r="C8" s="27">
        <v>1267.3725</v>
      </c>
      <c r="D8" s="27">
        <v>2864.6734</v>
      </c>
      <c r="E8" s="27">
        <v>1541.7063999999998</v>
      </c>
      <c r="F8" s="28">
        <v>2672.0017000000003</v>
      </c>
      <c r="G8" s="28">
        <v>1873.9833999999998</v>
      </c>
      <c r="H8" s="27">
        <v>2812.4348</v>
      </c>
      <c r="I8" s="27">
        <v>2050.4728</v>
      </c>
      <c r="J8" s="28">
        <v>5912.6234</v>
      </c>
      <c r="K8" s="28">
        <v>4216.504400000001</v>
      </c>
      <c r="L8" s="27">
        <v>6101.8315</v>
      </c>
      <c r="M8" s="27">
        <v>4428.0545999999995</v>
      </c>
      <c r="N8" s="27">
        <v>6907.123</v>
      </c>
      <c r="O8" s="27">
        <v>4317.7892</v>
      </c>
      <c r="P8" s="27">
        <f>6466693.3/1000</f>
        <v>6466.6933</v>
      </c>
      <c r="Q8" s="27">
        <f>4671907.8/1000</f>
        <v>4671.9078</v>
      </c>
      <c r="R8" s="27">
        <v>6680.74801983972</v>
      </c>
      <c r="S8" s="27">
        <v>4791.53931983972</v>
      </c>
      <c r="T8" s="27">
        <v>8938.428800000002</v>
      </c>
      <c r="U8" s="27">
        <v>6062.0063</v>
      </c>
      <c r="V8" s="27">
        <v>9931.6057</v>
      </c>
      <c r="W8" s="27">
        <v>7085.968599999999</v>
      </c>
      <c r="X8" s="27">
        <v>9931.6057</v>
      </c>
      <c r="Y8" s="64">
        <v>7085.968599999999</v>
      </c>
      <c r="Z8" s="58">
        <v>21377.5636</v>
      </c>
      <c r="AA8" s="48">
        <v>8815.5111</v>
      </c>
      <c r="AE8" s="56"/>
    </row>
    <row r="9" spans="1:31" s="2" customFormat="1" ht="15.75">
      <c r="A9" s="7" t="s">
        <v>2</v>
      </c>
      <c r="B9" s="19">
        <f aca="true" t="shared" si="0" ref="B9:I9">B7+B8</f>
        <v>7296.7561000000005</v>
      </c>
      <c r="C9" s="19">
        <f t="shared" si="0"/>
        <v>2238.7651</v>
      </c>
      <c r="D9" s="19">
        <f t="shared" si="0"/>
        <v>4570.5779</v>
      </c>
      <c r="E9" s="19">
        <f t="shared" si="0"/>
        <v>2607.1447</v>
      </c>
      <c r="F9" s="19">
        <f t="shared" si="0"/>
        <v>4325.585800000001</v>
      </c>
      <c r="G9" s="19">
        <f t="shared" si="0"/>
        <v>2938.1744</v>
      </c>
      <c r="H9" s="19">
        <f t="shared" si="0"/>
        <v>5141.947</v>
      </c>
      <c r="I9" s="19">
        <f t="shared" si="0"/>
        <v>3616.608</v>
      </c>
      <c r="J9" s="29">
        <f>J7+J8</f>
        <v>9615.025300000001</v>
      </c>
      <c r="K9" s="29">
        <f>K7+K8</f>
        <v>6898.924400000001</v>
      </c>
      <c r="L9" s="29">
        <f>L7+L8</f>
        <v>11267.0004</v>
      </c>
      <c r="M9" s="29">
        <f>M7+M8</f>
        <v>8380.2457</v>
      </c>
      <c r="N9" s="36">
        <v>10922.1201</v>
      </c>
      <c r="O9" s="36">
        <v>6913.8269</v>
      </c>
      <c r="P9" s="29">
        <f>P7+P8</f>
        <v>11752.237799999999</v>
      </c>
      <c r="Q9" s="29">
        <f>Q7+Q8</f>
        <v>8662.6508</v>
      </c>
      <c r="R9" s="36">
        <v>12479.14374006707</v>
      </c>
      <c r="S9" s="36">
        <v>8927.498040067068</v>
      </c>
      <c r="T9" s="36">
        <v>16164.532900000002</v>
      </c>
      <c r="U9" s="36">
        <v>10782.2048</v>
      </c>
      <c r="V9" s="36">
        <f>V7+V8</f>
        <v>19010.068</v>
      </c>
      <c r="W9" s="36">
        <f>W7+W8</f>
        <v>13931.0543</v>
      </c>
      <c r="X9" s="36">
        <v>19010.068</v>
      </c>
      <c r="Y9" s="65">
        <v>13931.0543</v>
      </c>
      <c r="Z9" s="59">
        <v>38138.186400000006</v>
      </c>
      <c r="AA9" s="49">
        <v>15354.943800000001</v>
      </c>
      <c r="AE9" s="56"/>
    </row>
    <row r="10" spans="1:31" ht="15.75" customHeight="1">
      <c r="A10" s="6" t="s">
        <v>3</v>
      </c>
      <c r="B10" s="27">
        <v>4449.8141</v>
      </c>
      <c r="C10" s="27">
        <v>1891.3116</v>
      </c>
      <c r="D10" s="27">
        <v>3759.0955</v>
      </c>
      <c r="E10" s="27">
        <v>1988.0444</v>
      </c>
      <c r="F10" s="28">
        <v>3697.4017000000003</v>
      </c>
      <c r="G10" s="28">
        <v>2246.178</v>
      </c>
      <c r="H10" s="27">
        <v>4031.7031</v>
      </c>
      <c r="I10" s="27">
        <v>2812.8899</v>
      </c>
      <c r="J10" s="28">
        <v>5684.6134</v>
      </c>
      <c r="K10" s="28">
        <v>3893.8435</v>
      </c>
      <c r="L10" s="27">
        <v>7293.4119</v>
      </c>
      <c r="M10" s="27">
        <v>5070.462</v>
      </c>
      <c r="N10" s="27">
        <v>8963.990300000001</v>
      </c>
      <c r="O10" s="27">
        <v>5996.3022</v>
      </c>
      <c r="P10" s="27">
        <f>9490190.5/1000</f>
        <v>9490.1905</v>
      </c>
      <c r="Q10" s="27">
        <f>6454912.1/1000</f>
        <v>6454.9121</v>
      </c>
      <c r="R10" s="27">
        <v>9910.38094165694</v>
      </c>
      <c r="S10" s="27">
        <v>7089.32734165694</v>
      </c>
      <c r="T10" s="27">
        <v>11123.813300000002</v>
      </c>
      <c r="U10" s="27">
        <v>7322.888400000001</v>
      </c>
      <c r="V10" s="27">
        <v>14247.7945</v>
      </c>
      <c r="W10" s="27">
        <v>10088.750800000002</v>
      </c>
      <c r="X10" s="27">
        <v>14247.7945</v>
      </c>
      <c r="Y10" s="64">
        <v>10088.750800000002</v>
      </c>
      <c r="Z10" s="58">
        <v>29953.9325</v>
      </c>
      <c r="AA10" s="48">
        <v>12508.3073</v>
      </c>
      <c r="AE10" s="56"/>
    </row>
    <row r="11" spans="1:31" s="3" customFormat="1" ht="15.75">
      <c r="A11" s="8" t="s">
        <v>4</v>
      </c>
      <c r="B11" s="20">
        <f aca="true" t="shared" si="1" ref="B11:I11">B9+B10</f>
        <v>11746.5702</v>
      </c>
      <c r="C11" s="20">
        <f t="shared" si="1"/>
        <v>4130.0767</v>
      </c>
      <c r="D11" s="20">
        <f t="shared" si="1"/>
        <v>8329.6734</v>
      </c>
      <c r="E11" s="20">
        <f t="shared" si="1"/>
        <v>4595.1891</v>
      </c>
      <c r="F11" s="20">
        <f t="shared" si="1"/>
        <v>8022.987500000001</v>
      </c>
      <c r="G11" s="20">
        <f t="shared" si="1"/>
        <v>5184.3524</v>
      </c>
      <c r="H11" s="20">
        <f t="shared" si="1"/>
        <v>9173.6501</v>
      </c>
      <c r="I11" s="20">
        <f t="shared" si="1"/>
        <v>6429.4979</v>
      </c>
      <c r="J11" s="30">
        <f>J7+J8+J10</f>
        <v>15299.638700000001</v>
      </c>
      <c r="K11" s="30">
        <f>K7+K8+K10</f>
        <v>10792.7679</v>
      </c>
      <c r="L11" s="30">
        <f>L7+L8+L10</f>
        <v>18560.4123</v>
      </c>
      <c r="M11" s="30">
        <f>M7+M8+M10</f>
        <v>13450.707699999999</v>
      </c>
      <c r="N11" s="37">
        <v>19886.1104</v>
      </c>
      <c r="O11" s="37">
        <v>12910.1291</v>
      </c>
      <c r="P11" s="30">
        <f>P7+P8+P10</f>
        <v>21242.4283</v>
      </c>
      <c r="Q11" s="30">
        <f>Q7+Q8+Q10</f>
        <v>15117.562899999999</v>
      </c>
      <c r="R11" s="37">
        <v>22389.52468172401</v>
      </c>
      <c r="S11" s="37">
        <v>16016.825381724007</v>
      </c>
      <c r="T11" s="37">
        <v>27288.346200000004</v>
      </c>
      <c r="U11" s="37">
        <v>18105.0932</v>
      </c>
      <c r="V11" s="37">
        <f>V9+V10</f>
        <v>33257.8625</v>
      </c>
      <c r="W11" s="37">
        <f>W9+W10</f>
        <v>24019.8051</v>
      </c>
      <c r="X11" s="37">
        <v>33257.8625</v>
      </c>
      <c r="Y11" s="66">
        <v>24019.8051</v>
      </c>
      <c r="Z11" s="60">
        <v>68092.1189</v>
      </c>
      <c r="AA11" s="50">
        <v>27863.2511</v>
      </c>
      <c r="AE11" s="56"/>
    </row>
    <row r="12" spans="1:31" ht="15.75">
      <c r="A12" s="6" t="s">
        <v>5</v>
      </c>
      <c r="B12" s="27">
        <v>4154.4611</v>
      </c>
      <c r="C12" s="27">
        <v>1877.8144</v>
      </c>
      <c r="D12" s="27">
        <v>4177.4942</v>
      </c>
      <c r="E12" s="27">
        <v>1923.3248999999998</v>
      </c>
      <c r="F12" s="28">
        <v>4136.7907000000005</v>
      </c>
      <c r="G12" s="28">
        <v>2696.8582</v>
      </c>
      <c r="H12" s="27">
        <v>4595.8359</v>
      </c>
      <c r="I12" s="27">
        <v>3240.0346</v>
      </c>
      <c r="J12" s="28">
        <v>6530.1621</v>
      </c>
      <c r="K12" s="28">
        <v>4635.0657</v>
      </c>
      <c r="L12" s="27">
        <v>7469.493399999999</v>
      </c>
      <c r="M12" s="27">
        <v>5324.5003</v>
      </c>
      <c r="N12" s="27">
        <v>7444.9193</v>
      </c>
      <c r="O12" s="27">
        <v>5274.0544</v>
      </c>
      <c r="P12" s="27">
        <f>8180857/1000</f>
        <v>8180.857</v>
      </c>
      <c r="Q12" s="27">
        <f>5588838/1000</f>
        <v>5588.838</v>
      </c>
      <c r="R12" s="27">
        <v>9262.71465577377</v>
      </c>
      <c r="S12" s="27">
        <v>6505.09515577377</v>
      </c>
      <c r="T12" s="27">
        <v>11140.740300000001</v>
      </c>
      <c r="U12" s="27">
        <v>7265.0625</v>
      </c>
      <c r="V12" s="27">
        <v>13784.539600000002</v>
      </c>
      <c r="W12" s="27">
        <v>10064.1226</v>
      </c>
      <c r="X12" s="27">
        <v>13784.539600000002</v>
      </c>
      <c r="Y12" s="64">
        <v>10064.1226</v>
      </c>
      <c r="Z12" s="58">
        <v>24882.580700000002</v>
      </c>
      <c r="AA12" s="48">
        <v>12169.028100000001</v>
      </c>
      <c r="AE12" s="56"/>
    </row>
    <row r="13" spans="1:31" s="2" customFormat="1" ht="15.75">
      <c r="A13" s="7" t="s">
        <v>6</v>
      </c>
      <c r="B13" s="19">
        <f aca="true" t="shared" si="2" ref="B13:I13">B11+B12</f>
        <v>15901.0313</v>
      </c>
      <c r="C13" s="19">
        <f t="shared" si="2"/>
        <v>6007.8911</v>
      </c>
      <c r="D13" s="19">
        <f t="shared" si="2"/>
        <v>12507.1676</v>
      </c>
      <c r="E13" s="19">
        <f t="shared" si="2"/>
        <v>6518.513999999999</v>
      </c>
      <c r="F13" s="19">
        <f t="shared" si="2"/>
        <v>12159.7782</v>
      </c>
      <c r="G13" s="19">
        <f t="shared" si="2"/>
        <v>7881.2106</v>
      </c>
      <c r="H13" s="19">
        <f t="shared" si="2"/>
        <v>13769.486</v>
      </c>
      <c r="I13" s="19">
        <f t="shared" si="2"/>
        <v>9669.532500000001</v>
      </c>
      <c r="J13" s="29">
        <f>J11+J12</f>
        <v>21829.8008</v>
      </c>
      <c r="K13" s="29">
        <f>K11+K12</f>
        <v>15427.833600000002</v>
      </c>
      <c r="L13" s="29">
        <f>L11+L12</f>
        <v>26029.9057</v>
      </c>
      <c r="M13" s="29">
        <f>M11+M12</f>
        <v>18775.208</v>
      </c>
      <c r="N13" s="36">
        <v>27331.0297</v>
      </c>
      <c r="O13" s="36">
        <v>18184.1835</v>
      </c>
      <c r="P13" s="29">
        <f>P11+P12</f>
        <v>29423.2853</v>
      </c>
      <c r="Q13" s="29">
        <f>Q11+Q12</f>
        <v>20706.4009</v>
      </c>
      <c r="R13" s="36">
        <v>31652.239337497784</v>
      </c>
      <c r="S13" s="36">
        <v>22521.920537497776</v>
      </c>
      <c r="T13" s="36">
        <v>38429.086500000005</v>
      </c>
      <c r="U13" s="36">
        <v>25370.1557</v>
      </c>
      <c r="V13" s="36">
        <f>V11+V12</f>
        <v>47042.40210000001</v>
      </c>
      <c r="W13" s="36">
        <f>W11+W12</f>
        <v>34083.9277</v>
      </c>
      <c r="X13" s="36">
        <v>47042.40210000001</v>
      </c>
      <c r="Y13" s="65">
        <v>34083.9277</v>
      </c>
      <c r="Z13" s="59">
        <v>92974.6996</v>
      </c>
      <c r="AA13" s="49">
        <v>40032.279200000004</v>
      </c>
      <c r="AE13" s="56"/>
    </row>
    <row r="14" spans="1:31" ht="15.75">
      <c r="A14" s="6" t="s">
        <v>7</v>
      </c>
      <c r="B14" s="27">
        <v>2703.8581</v>
      </c>
      <c r="C14" s="27">
        <v>1706.0307</v>
      </c>
      <c r="D14" s="27">
        <v>3557.9727000000003</v>
      </c>
      <c r="E14" s="27">
        <v>1967.3885</v>
      </c>
      <c r="F14" s="28">
        <v>3468.3492</v>
      </c>
      <c r="G14" s="28">
        <v>2386.6662</v>
      </c>
      <c r="H14" s="27">
        <v>4568.195</v>
      </c>
      <c r="I14" s="27">
        <v>2605.0729</v>
      </c>
      <c r="J14" s="28">
        <v>4156.2385</v>
      </c>
      <c r="K14" s="28">
        <v>2876.654</v>
      </c>
      <c r="L14" s="27">
        <v>5755.948800000001</v>
      </c>
      <c r="M14" s="27">
        <v>4233.3968</v>
      </c>
      <c r="N14" s="27">
        <v>5662.3755</v>
      </c>
      <c r="O14" s="27">
        <v>3975.7081000000003</v>
      </c>
      <c r="P14" s="27">
        <f>7235018.9/1000</f>
        <v>7235.0189</v>
      </c>
      <c r="Q14" s="27">
        <f>4861687/1000</f>
        <v>4861.687</v>
      </c>
      <c r="R14" s="27">
        <v>6497.29794175936</v>
      </c>
      <c r="S14" s="27">
        <v>4425.67864175936</v>
      </c>
      <c r="T14" s="27">
        <v>8998.6577</v>
      </c>
      <c r="U14" s="27">
        <v>5785.7936</v>
      </c>
      <c r="V14" s="27">
        <v>10802.1403</v>
      </c>
      <c r="W14" s="27">
        <v>8320.3544</v>
      </c>
      <c r="X14" s="27">
        <v>10802.1403</v>
      </c>
      <c r="Y14" s="64">
        <v>8320.3544</v>
      </c>
      <c r="Z14" s="58">
        <v>18889.336700000003</v>
      </c>
      <c r="AA14" s="48">
        <v>8316.2283</v>
      </c>
      <c r="AE14" s="56"/>
    </row>
    <row r="15" spans="1:31" s="2" customFormat="1" ht="15.75">
      <c r="A15" s="7" t="s">
        <v>8</v>
      </c>
      <c r="B15" s="19">
        <f aca="true" t="shared" si="3" ref="B15:I15">B13+B14</f>
        <v>18604.8894</v>
      </c>
      <c r="C15" s="19">
        <f t="shared" si="3"/>
        <v>7713.9218</v>
      </c>
      <c r="D15" s="19">
        <f t="shared" si="3"/>
        <v>16065.140300000001</v>
      </c>
      <c r="E15" s="19">
        <f t="shared" si="3"/>
        <v>8485.9025</v>
      </c>
      <c r="F15" s="19">
        <f t="shared" si="3"/>
        <v>15628.127400000001</v>
      </c>
      <c r="G15" s="19">
        <f t="shared" si="3"/>
        <v>10267.8768</v>
      </c>
      <c r="H15" s="19">
        <f t="shared" si="3"/>
        <v>18337.681</v>
      </c>
      <c r="I15" s="19">
        <f t="shared" si="3"/>
        <v>12274.6054</v>
      </c>
      <c r="J15" s="29">
        <f>J13+J14</f>
        <v>25986.0393</v>
      </c>
      <c r="K15" s="29">
        <f>K13+K14</f>
        <v>18304.4876</v>
      </c>
      <c r="L15" s="29">
        <f>L13+L14</f>
        <v>31785.8545</v>
      </c>
      <c r="M15" s="29">
        <f>M13+M14</f>
        <v>23008.6048</v>
      </c>
      <c r="N15" s="36">
        <v>32993.4052</v>
      </c>
      <c r="O15" s="36">
        <v>22159.8916</v>
      </c>
      <c r="P15" s="29">
        <f>P13+P14</f>
        <v>36658.3042</v>
      </c>
      <c r="Q15" s="29">
        <f>Q13+Q14</f>
        <v>25568.0879</v>
      </c>
      <c r="R15" s="36">
        <v>38149.53727925714</v>
      </c>
      <c r="S15" s="36">
        <v>26947.599179257137</v>
      </c>
      <c r="T15" s="36">
        <v>47427.7442</v>
      </c>
      <c r="U15" s="36">
        <v>31155.9493</v>
      </c>
      <c r="V15" s="36">
        <f>V13+V14</f>
        <v>57844.542400000006</v>
      </c>
      <c r="W15" s="36">
        <v>40900.9908</v>
      </c>
      <c r="X15" s="36">
        <v>57844.542400000006</v>
      </c>
      <c r="Y15" s="65">
        <v>42404.2821</v>
      </c>
      <c r="Z15" s="59">
        <v>111864.0363</v>
      </c>
      <c r="AA15" s="49">
        <v>48348.50750000001</v>
      </c>
      <c r="AE15" s="56"/>
    </row>
    <row r="16" spans="1:31" ht="15.75">
      <c r="A16" s="6" t="s">
        <v>9</v>
      </c>
      <c r="B16" s="27">
        <v>3330.5117999999998</v>
      </c>
      <c r="C16" s="27">
        <v>1585.4472</v>
      </c>
      <c r="D16" s="27">
        <v>4132.5435</v>
      </c>
      <c r="E16" s="27">
        <v>2499.9844</v>
      </c>
      <c r="F16" s="28">
        <v>5619.4084</v>
      </c>
      <c r="G16" s="28">
        <v>4017.4422000000004</v>
      </c>
      <c r="H16" s="27">
        <v>4820.6851</v>
      </c>
      <c r="I16" s="27">
        <v>3250.6934</v>
      </c>
      <c r="J16" s="28">
        <v>5409.7381</v>
      </c>
      <c r="K16" s="28">
        <v>3784.8199</v>
      </c>
      <c r="L16" s="27">
        <v>7063.0225</v>
      </c>
      <c r="M16" s="27">
        <v>4988.4065</v>
      </c>
      <c r="N16" s="27">
        <v>7145.1444</v>
      </c>
      <c r="O16" s="27">
        <v>5248.236400000001</v>
      </c>
      <c r="P16" s="27">
        <f>10361827.8/1000</f>
        <v>10361.827800000001</v>
      </c>
      <c r="Q16" s="27">
        <f>6304484.2/1000</f>
        <v>6304.4842</v>
      </c>
      <c r="R16" s="27">
        <v>8627.509694841361</v>
      </c>
      <c r="S16" s="27">
        <v>5514.50039484136</v>
      </c>
      <c r="T16" s="27">
        <v>10824.1543</v>
      </c>
      <c r="U16" s="27">
        <v>7033.3539</v>
      </c>
      <c r="V16" s="27">
        <v>20712.6801</v>
      </c>
      <c r="W16" s="27">
        <v>11951.6655</v>
      </c>
      <c r="X16" s="27">
        <v>20712.6801</v>
      </c>
      <c r="Y16" s="64">
        <v>14537.4267</v>
      </c>
      <c r="Z16" s="58">
        <v>22431.325399999998</v>
      </c>
      <c r="AA16" s="48">
        <v>12563.6359</v>
      </c>
      <c r="AE16" s="56"/>
    </row>
    <row r="17" spans="1:31" s="3" customFormat="1" ht="15.75">
      <c r="A17" s="8" t="s">
        <v>10</v>
      </c>
      <c r="B17" s="20">
        <f aca="true" t="shared" si="4" ref="B17:I17">B12+B14+B16</f>
        <v>10188.831</v>
      </c>
      <c r="C17" s="20">
        <f t="shared" si="4"/>
        <v>5169.2923</v>
      </c>
      <c r="D17" s="20">
        <f t="shared" si="4"/>
        <v>11868.0104</v>
      </c>
      <c r="E17" s="20">
        <f t="shared" si="4"/>
        <v>6390.6978</v>
      </c>
      <c r="F17" s="20">
        <f t="shared" si="4"/>
        <v>13224.5483</v>
      </c>
      <c r="G17" s="20">
        <f t="shared" si="4"/>
        <v>9100.9666</v>
      </c>
      <c r="H17" s="20">
        <f t="shared" si="4"/>
        <v>13984.716</v>
      </c>
      <c r="I17" s="20">
        <f t="shared" si="4"/>
        <v>9095.8009</v>
      </c>
      <c r="J17" s="30">
        <f>J12+J14+J16</f>
        <v>16096.1387</v>
      </c>
      <c r="K17" s="30">
        <f>K12+K14+K16</f>
        <v>11296.5396</v>
      </c>
      <c r="L17" s="30">
        <f>L12+L14+L16</f>
        <v>20288.4647</v>
      </c>
      <c r="M17" s="30">
        <f>M12+M14+M16</f>
        <v>14546.3036</v>
      </c>
      <c r="N17" s="37">
        <v>20252.4392</v>
      </c>
      <c r="O17" s="37">
        <v>14497.998900000002</v>
      </c>
      <c r="P17" s="30">
        <f>P12+P14+P16</f>
        <v>25777.7037</v>
      </c>
      <c r="Q17" s="30">
        <f>Q12+Q14+Q16</f>
        <v>16755.0092</v>
      </c>
      <c r="R17" s="37">
        <v>24387.52229237449</v>
      </c>
      <c r="S17" s="37">
        <v>16445.27419237449</v>
      </c>
      <c r="T17" s="37">
        <v>30963.552300000003</v>
      </c>
      <c r="U17" s="37">
        <v>20084.21</v>
      </c>
      <c r="V17" s="37">
        <f>V12+V14+V16</f>
        <v>45299.36</v>
      </c>
      <c r="W17" s="37">
        <v>28554.122</v>
      </c>
      <c r="X17" s="37">
        <v>45299.36</v>
      </c>
      <c r="Y17" s="66">
        <v>32921.903699999995</v>
      </c>
      <c r="Z17" s="60">
        <v>66203.2428</v>
      </c>
      <c r="AA17" s="50">
        <v>33048.8923</v>
      </c>
      <c r="AE17" s="56"/>
    </row>
    <row r="18" spans="1:31" s="4" customFormat="1" ht="15.75">
      <c r="A18" s="9" t="s">
        <v>11</v>
      </c>
      <c r="B18" s="21">
        <f aca="true" t="shared" si="5" ref="B18:I18">B11+B17</f>
        <v>21935.4012</v>
      </c>
      <c r="C18" s="21">
        <f t="shared" si="5"/>
        <v>9299.368999999999</v>
      </c>
      <c r="D18" s="21">
        <f t="shared" si="5"/>
        <v>20197.6838</v>
      </c>
      <c r="E18" s="21">
        <f t="shared" si="5"/>
        <v>10985.8869</v>
      </c>
      <c r="F18" s="21">
        <f t="shared" si="5"/>
        <v>21247.5358</v>
      </c>
      <c r="G18" s="21">
        <f t="shared" si="5"/>
        <v>14285.319</v>
      </c>
      <c r="H18" s="21">
        <f t="shared" si="5"/>
        <v>23158.3661</v>
      </c>
      <c r="I18" s="21">
        <f t="shared" si="5"/>
        <v>15525.2988</v>
      </c>
      <c r="J18" s="31">
        <f>J15+J16</f>
        <v>31395.7774</v>
      </c>
      <c r="K18" s="31">
        <f>K15+K16</f>
        <v>22089.3075</v>
      </c>
      <c r="L18" s="31">
        <f>L15+L16</f>
        <v>38848.877</v>
      </c>
      <c r="M18" s="31">
        <f>M15+M16</f>
        <v>27997.011300000002</v>
      </c>
      <c r="N18" s="38">
        <v>40138.5496</v>
      </c>
      <c r="O18" s="38">
        <v>27408.128000000004</v>
      </c>
      <c r="P18" s="31">
        <f>P11+P17</f>
        <v>47020.132</v>
      </c>
      <c r="Q18" s="31">
        <f>Q11+Q17</f>
        <v>31872.572099999998</v>
      </c>
      <c r="R18" s="38">
        <v>46777.0469740985</v>
      </c>
      <c r="S18" s="38">
        <v>32462.099574098498</v>
      </c>
      <c r="T18" s="38">
        <v>58251.8985</v>
      </c>
      <c r="U18" s="38">
        <v>38189.303199999995</v>
      </c>
      <c r="V18" s="38">
        <f>V11+V17</f>
        <v>78557.2225</v>
      </c>
      <c r="W18" s="38">
        <v>52852.6563</v>
      </c>
      <c r="X18" s="38">
        <v>78557.2225</v>
      </c>
      <c r="Y18" s="67">
        <v>56941.70879999999</v>
      </c>
      <c r="Z18" s="61">
        <v>134295.3617</v>
      </c>
      <c r="AA18" s="51">
        <v>60912.1434</v>
      </c>
      <c r="AE18" s="56"/>
    </row>
    <row r="19" spans="1:31" ht="15.75">
      <c r="A19" s="6" t="s">
        <v>12</v>
      </c>
      <c r="B19" s="27">
        <v>2958.5471000000002</v>
      </c>
      <c r="C19" s="27">
        <v>1784.439</v>
      </c>
      <c r="D19" s="27">
        <v>3943.3392999999996</v>
      </c>
      <c r="E19" s="27">
        <v>1949.4304</v>
      </c>
      <c r="F19" s="28">
        <v>4647.9542</v>
      </c>
      <c r="G19" s="28">
        <v>3229.1868</v>
      </c>
      <c r="H19" s="27">
        <v>4472.218599999999</v>
      </c>
      <c r="I19" s="27">
        <v>2661.2398</v>
      </c>
      <c r="J19" s="28">
        <v>7691.249</v>
      </c>
      <c r="K19" s="28">
        <v>5729.2737</v>
      </c>
      <c r="L19" s="27">
        <v>7686.231100000001</v>
      </c>
      <c r="M19" s="27">
        <v>5541.722900000001</v>
      </c>
      <c r="N19" s="27">
        <v>10359.4789</v>
      </c>
      <c r="O19" s="27">
        <v>7478.6282</v>
      </c>
      <c r="P19" s="27">
        <f>9162787.2/1000</f>
        <v>9162.787199999999</v>
      </c>
      <c r="Q19" s="27">
        <f>6226866.3/1000</f>
        <v>6226.8663</v>
      </c>
      <c r="R19" s="27">
        <v>10359.4222595138</v>
      </c>
      <c r="S19" s="27">
        <v>7434.26345951379</v>
      </c>
      <c r="T19" s="27">
        <v>11279.866800000002</v>
      </c>
      <c r="U19" s="27">
        <v>7448.134099999999</v>
      </c>
      <c r="V19" s="27">
        <v>15288.4705</v>
      </c>
      <c r="W19" s="27">
        <v>10664.007599999999</v>
      </c>
      <c r="X19" s="27">
        <v>15288.4705</v>
      </c>
      <c r="Y19" s="64">
        <v>9510.924299999999</v>
      </c>
      <c r="Z19" s="58">
        <v>22733.2586</v>
      </c>
      <c r="AA19" s="48">
        <v>12523.3477</v>
      </c>
      <c r="AE19" s="56"/>
    </row>
    <row r="20" spans="1:31" s="2" customFormat="1" ht="15.75">
      <c r="A20" s="7" t="s">
        <v>13</v>
      </c>
      <c r="B20" s="19">
        <f aca="true" t="shared" si="6" ref="B20:I20">B18+B19</f>
        <v>24893.9483</v>
      </c>
      <c r="C20" s="19">
        <f t="shared" si="6"/>
        <v>11083.807999999999</v>
      </c>
      <c r="D20" s="19">
        <f t="shared" si="6"/>
        <v>24141.0231</v>
      </c>
      <c r="E20" s="19">
        <f t="shared" si="6"/>
        <v>12935.317299999999</v>
      </c>
      <c r="F20" s="19">
        <f t="shared" si="6"/>
        <v>25895.49</v>
      </c>
      <c r="G20" s="19">
        <f t="shared" si="6"/>
        <v>17514.5058</v>
      </c>
      <c r="H20" s="19">
        <f t="shared" si="6"/>
        <v>27630.5847</v>
      </c>
      <c r="I20" s="19">
        <f t="shared" si="6"/>
        <v>18186.5386</v>
      </c>
      <c r="J20" s="29">
        <f>J18+J19</f>
        <v>39087.0264</v>
      </c>
      <c r="K20" s="29">
        <f>K18+K19</f>
        <v>27818.5812</v>
      </c>
      <c r="L20" s="29">
        <f>L18+L19</f>
        <v>46535.1081</v>
      </c>
      <c r="M20" s="29">
        <f>M18+M19</f>
        <v>33538.734200000006</v>
      </c>
      <c r="N20" s="36">
        <v>50498.0285</v>
      </c>
      <c r="O20" s="36">
        <v>34886.7562</v>
      </c>
      <c r="P20" s="29">
        <f>P18+P19</f>
        <v>56182.9192</v>
      </c>
      <c r="Q20" s="29">
        <f>Q18+Q19</f>
        <v>38099.4384</v>
      </c>
      <c r="R20" s="36">
        <v>57136.4692336123</v>
      </c>
      <c r="S20" s="36">
        <v>39896.36303361229</v>
      </c>
      <c r="T20" s="36">
        <v>69531.7653</v>
      </c>
      <c r="U20" s="36">
        <v>45637.43729999999</v>
      </c>
      <c r="V20" s="36">
        <f>V18+V19</f>
        <v>93845.693</v>
      </c>
      <c r="W20" s="36">
        <v>63516.6639</v>
      </c>
      <c r="X20" s="36">
        <v>93845.693</v>
      </c>
      <c r="Y20" s="65">
        <v>66452.63309999999</v>
      </c>
      <c r="Z20" s="59">
        <v>157028.6203</v>
      </c>
      <c r="AA20" s="49">
        <v>73435.4911</v>
      </c>
      <c r="AE20" s="56"/>
    </row>
    <row r="21" spans="1:31" ht="15.75">
      <c r="A21" s="6" t="s">
        <v>14</v>
      </c>
      <c r="B21" s="27">
        <v>3454.1322</v>
      </c>
      <c r="C21" s="27">
        <v>2118.5238999999997</v>
      </c>
      <c r="D21" s="27">
        <v>4362.5228</v>
      </c>
      <c r="E21" s="27">
        <v>2950.5951</v>
      </c>
      <c r="F21" s="28">
        <v>8653.79</v>
      </c>
      <c r="G21" s="28">
        <v>3643.0691</v>
      </c>
      <c r="H21" s="27">
        <v>5476.3593</v>
      </c>
      <c r="I21" s="27">
        <v>3576.4116</v>
      </c>
      <c r="J21" s="28">
        <v>7799.2535</v>
      </c>
      <c r="K21" s="28">
        <v>5948.3206</v>
      </c>
      <c r="L21" s="27">
        <v>9824.4201</v>
      </c>
      <c r="M21" s="27">
        <v>7540.723599999999</v>
      </c>
      <c r="N21" s="27">
        <v>10137.782</v>
      </c>
      <c r="O21" s="27">
        <v>7502.204900000001</v>
      </c>
      <c r="P21" s="27">
        <f>10711851.2/1000</f>
        <v>10711.8512</v>
      </c>
      <c r="Q21" s="27">
        <f>7193315/1000</f>
        <v>7193.315</v>
      </c>
      <c r="R21" s="27">
        <v>11441.419443908098</v>
      </c>
      <c r="S21" s="27">
        <v>7640.27044390815</v>
      </c>
      <c r="T21" s="27">
        <v>13530.7596</v>
      </c>
      <c r="U21" s="27">
        <v>9554.5915</v>
      </c>
      <c r="V21" s="27">
        <v>17133.870600000002</v>
      </c>
      <c r="W21" s="27">
        <v>11616.654199999999</v>
      </c>
      <c r="X21" s="27">
        <v>17133.870600000002</v>
      </c>
      <c r="Y21" s="64">
        <v>10461.3528</v>
      </c>
      <c r="Z21" s="58">
        <v>23644.6787</v>
      </c>
      <c r="AA21" s="48">
        <v>11853.2725</v>
      </c>
      <c r="AE21" s="56"/>
    </row>
    <row r="22" spans="1:31" s="2" customFormat="1" ht="15.75">
      <c r="A22" s="7" t="s">
        <v>15</v>
      </c>
      <c r="B22" s="19">
        <f aca="true" t="shared" si="7" ref="B22:I22">B20+B21</f>
        <v>28348.0805</v>
      </c>
      <c r="C22" s="19">
        <f t="shared" si="7"/>
        <v>13202.3319</v>
      </c>
      <c r="D22" s="19">
        <f t="shared" si="7"/>
        <v>28503.545899999997</v>
      </c>
      <c r="E22" s="19">
        <f t="shared" si="7"/>
        <v>15885.9124</v>
      </c>
      <c r="F22" s="19">
        <f t="shared" si="7"/>
        <v>34549.28</v>
      </c>
      <c r="G22" s="19">
        <f t="shared" si="7"/>
        <v>21157.5749</v>
      </c>
      <c r="H22" s="19">
        <f t="shared" si="7"/>
        <v>33106.944</v>
      </c>
      <c r="I22" s="19">
        <f t="shared" si="7"/>
        <v>21762.9502</v>
      </c>
      <c r="J22" s="29">
        <f>J20+J21</f>
        <v>46886.2799</v>
      </c>
      <c r="K22" s="29">
        <f>K20+K21</f>
        <v>33766.9018</v>
      </c>
      <c r="L22" s="29">
        <f>L20+L21</f>
        <v>56359.5282</v>
      </c>
      <c r="M22" s="29">
        <f>M20+M21</f>
        <v>41079.457800000004</v>
      </c>
      <c r="N22" s="36">
        <v>60635.8105</v>
      </c>
      <c r="O22" s="36">
        <v>42388.9611</v>
      </c>
      <c r="P22" s="29">
        <f>P20+P21</f>
        <v>66894.7704</v>
      </c>
      <c r="Q22" s="29">
        <f>Q20+Q21</f>
        <v>45292.7534</v>
      </c>
      <c r="R22" s="36">
        <v>68577.8886775204</v>
      </c>
      <c r="S22" s="36">
        <v>47536.63347752044</v>
      </c>
      <c r="T22" s="36">
        <v>83062.5249</v>
      </c>
      <c r="U22" s="36">
        <v>55192.02879999999</v>
      </c>
      <c r="V22" s="36">
        <f>V20+V21</f>
        <v>110979.5636</v>
      </c>
      <c r="W22" s="36">
        <v>75133.3181</v>
      </c>
      <c r="X22" s="36">
        <v>110979.5636</v>
      </c>
      <c r="Y22" s="65">
        <v>76913.9859</v>
      </c>
      <c r="Z22" s="59">
        <v>180673.299</v>
      </c>
      <c r="AA22" s="49">
        <v>85288.7636</v>
      </c>
      <c r="AE22" s="56"/>
    </row>
    <row r="23" spans="1:31" ht="15.75">
      <c r="A23" s="6" t="s">
        <v>16</v>
      </c>
      <c r="B23" s="27">
        <v>4294.1437000000005</v>
      </c>
      <c r="C23" s="27">
        <v>1917.7552</v>
      </c>
      <c r="D23" s="27">
        <v>4863.0013</v>
      </c>
      <c r="E23" s="27">
        <v>2830.5782000000004</v>
      </c>
      <c r="F23" s="28">
        <v>7993.735</v>
      </c>
      <c r="G23" s="28">
        <v>3314.6871</v>
      </c>
      <c r="H23" s="27">
        <v>6231.1695</v>
      </c>
      <c r="I23" s="27">
        <v>4300.1368</v>
      </c>
      <c r="J23" s="28">
        <v>8886.5748</v>
      </c>
      <c r="K23" s="28">
        <v>6805.108</v>
      </c>
      <c r="L23" s="27">
        <v>9592.678800000002</v>
      </c>
      <c r="M23" s="27">
        <v>6894.069600000001</v>
      </c>
      <c r="N23" s="27">
        <v>9101.750300000002</v>
      </c>
      <c r="O23" s="27">
        <v>6239.9384</v>
      </c>
      <c r="P23" s="27">
        <f>9244798.8/1000</f>
        <v>9244.7988</v>
      </c>
      <c r="Q23" s="27">
        <f>6468705.9/1000</f>
        <v>6468.7059</v>
      </c>
      <c r="R23" s="27">
        <v>10387.680771479201</v>
      </c>
      <c r="S23" s="27">
        <v>6774.763671479181</v>
      </c>
      <c r="T23" s="27">
        <v>14089.5028</v>
      </c>
      <c r="U23" s="27">
        <v>9949.536900000001</v>
      </c>
      <c r="V23" s="27">
        <v>18742.726</v>
      </c>
      <c r="W23" s="27">
        <v>9216.8531</v>
      </c>
      <c r="X23" s="27">
        <v>18742.726</v>
      </c>
      <c r="Y23" s="64">
        <v>10713.5283</v>
      </c>
      <c r="Z23" s="58">
        <v>19940.5855</v>
      </c>
      <c r="AA23" s="48">
        <v>11015.8362</v>
      </c>
      <c r="AE23" s="56"/>
    </row>
    <row r="24" spans="1:31" s="3" customFormat="1" ht="15.75">
      <c r="A24" s="8" t="s">
        <v>17</v>
      </c>
      <c r="B24" s="20">
        <f aca="true" t="shared" si="8" ref="B24:I24">B19+B21+B23</f>
        <v>10706.823</v>
      </c>
      <c r="C24" s="20">
        <f t="shared" si="8"/>
        <v>5820.7181</v>
      </c>
      <c r="D24" s="20">
        <f t="shared" si="8"/>
        <v>13168.863399999998</v>
      </c>
      <c r="E24" s="20">
        <f t="shared" si="8"/>
        <v>7730.6037</v>
      </c>
      <c r="F24" s="20">
        <f t="shared" si="8"/>
        <v>21295.4792</v>
      </c>
      <c r="G24" s="20">
        <f t="shared" si="8"/>
        <v>10186.943</v>
      </c>
      <c r="H24" s="20">
        <f t="shared" si="8"/>
        <v>16179.7474</v>
      </c>
      <c r="I24" s="20">
        <f t="shared" si="8"/>
        <v>10537.788199999999</v>
      </c>
      <c r="J24" s="30">
        <f>J19+J21+J23</f>
        <v>24377.077299999997</v>
      </c>
      <c r="K24" s="30">
        <f>K19+K21+K23</f>
        <v>18482.7023</v>
      </c>
      <c r="L24" s="30">
        <f>L19+L21+L23</f>
        <v>27103.33</v>
      </c>
      <c r="M24" s="30">
        <f>M19+M21+M23</f>
        <v>19976.5161</v>
      </c>
      <c r="N24" s="37">
        <v>29599.0112</v>
      </c>
      <c r="O24" s="37">
        <v>21220.7715</v>
      </c>
      <c r="P24" s="30">
        <f>P19+P21+P23</f>
        <v>29119.437199999997</v>
      </c>
      <c r="Q24" s="30">
        <f>Q19+Q21+Q23</f>
        <v>19888.8872</v>
      </c>
      <c r="R24" s="37">
        <v>32188.5224749011</v>
      </c>
      <c r="S24" s="37">
        <v>21849.29757490112</v>
      </c>
      <c r="T24" s="37">
        <v>38900.1292</v>
      </c>
      <c r="U24" s="37">
        <v>26952.262499999997</v>
      </c>
      <c r="V24" s="37">
        <f>V19+V21+V23</f>
        <v>51165.0671</v>
      </c>
      <c r="W24" s="37">
        <v>31497.5149</v>
      </c>
      <c r="X24" s="37">
        <v>51165.0671</v>
      </c>
      <c r="Y24" s="66">
        <v>30685.805399999997</v>
      </c>
      <c r="Z24" s="60">
        <v>66318.5228</v>
      </c>
      <c r="AA24" s="50">
        <v>35392.4564</v>
      </c>
      <c r="AE24" s="56"/>
    </row>
    <row r="25" spans="1:31" s="4" customFormat="1" ht="15.75">
      <c r="A25" s="9" t="s">
        <v>18</v>
      </c>
      <c r="B25" s="21">
        <f aca="true" t="shared" si="9" ref="B25:I25">B18+B24</f>
        <v>32642.2242</v>
      </c>
      <c r="C25" s="21">
        <f t="shared" si="9"/>
        <v>15120.087099999999</v>
      </c>
      <c r="D25" s="21">
        <f t="shared" si="9"/>
        <v>33366.5472</v>
      </c>
      <c r="E25" s="21">
        <f t="shared" si="9"/>
        <v>18716.490599999997</v>
      </c>
      <c r="F25" s="21">
        <f t="shared" si="9"/>
        <v>42543.015</v>
      </c>
      <c r="G25" s="21">
        <f t="shared" si="9"/>
        <v>24472.262</v>
      </c>
      <c r="H25" s="21">
        <f t="shared" si="9"/>
        <v>39338.1135</v>
      </c>
      <c r="I25" s="21">
        <f t="shared" si="9"/>
        <v>26063.087</v>
      </c>
      <c r="J25" s="31">
        <f>J22+J23</f>
        <v>55772.8547</v>
      </c>
      <c r="K25" s="31">
        <f>K22+K23</f>
        <v>40572.0098</v>
      </c>
      <c r="L25" s="31">
        <f>L22+L23</f>
        <v>65952.207</v>
      </c>
      <c r="M25" s="31">
        <f>M22+M23</f>
        <v>47973.527400000006</v>
      </c>
      <c r="N25" s="38">
        <v>69737.5608</v>
      </c>
      <c r="O25" s="38">
        <v>48628.8995</v>
      </c>
      <c r="P25" s="31">
        <f>P18+P24</f>
        <v>76139.5692</v>
      </c>
      <c r="Q25" s="31">
        <f>Q18+Q24</f>
        <v>51761.4593</v>
      </c>
      <c r="R25" s="38">
        <v>78965.5694489996</v>
      </c>
      <c r="S25" s="38">
        <v>54311.39714899962</v>
      </c>
      <c r="T25" s="38">
        <v>97152.0277</v>
      </c>
      <c r="U25" s="38">
        <v>65141.56569999999</v>
      </c>
      <c r="V25" s="38">
        <f>V18+V24</f>
        <v>129722.2896</v>
      </c>
      <c r="W25" s="38">
        <v>84350.17120000001</v>
      </c>
      <c r="X25" s="38">
        <v>129722.2896</v>
      </c>
      <c r="Y25" s="67">
        <v>87627.51419999999</v>
      </c>
      <c r="Z25" s="61">
        <v>200613.88450000001</v>
      </c>
      <c r="AA25" s="51">
        <v>96304.5998</v>
      </c>
      <c r="AE25" s="56"/>
    </row>
    <row r="26" spans="1:27" ht="15.75">
      <c r="A26" s="6" t="s">
        <v>19</v>
      </c>
      <c r="B26" s="27">
        <v>2982.6402000000003</v>
      </c>
      <c r="C26" s="27">
        <v>2129.4242999999997</v>
      </c>
      <c r="D26" s="27">
        <v>4614.0149</v>
      </c>
      <c r="E26" s="27">
        <v>2416.1734</v>
      </c>
      <c r="F26" s="28">
        <v>6292.1041</v>
      </c>
      <c r="G26" s="28">
        <v>2525.79</v>
      </c>
      <c r="H26" s="27">
        <v>4755.3731</v>
      </c>
      <c r="I26" s="27">
        <v>3322.2345</v>
      </c>
      <c r="J26" s="28">
        <v>8386.0172</v>
      </c>
      <c r="K26" s="28">
        <v>5973.1226</v>
      </c>
      <c r="L26" s="27">
        <v>8428.9036</v>
      </c>
      <c r="M26" s="27">
        <v>5919.721699999999</v>
      </c>
      <c r="N26" s="27">
        <v>8161.887</v>
      </c>
      <c r="O26" s="27">
        <v>5439.655900000001</v>
      </c>
      <c r="P26" s="27">
        <f>9297040.3/1000</f>
        <v>9297.0403</v>
      </c>
      <c r="Q26" s="27">
        <f>6343257.7/1000</f>
        <v>6343.2577</v>
      </c>
      <c r="R26" s="27">
        <v>10093.234485008801</v>
      </c>
      <c r="S26" s="27">
        <v>6895.3775850088105</v>
      </c>
      <c r="T26" s="27">
        <v>9875.4519</v>
      </c>
      <c r="U26" s="27">
        <v>6697.4748</v>
      </c>
      <c r="V26" s="27">
        <v>18307.853199999998</v>
      </c>
      <c r="W26" s="27">
        <v>6928.1375</v>
      </c>
      <c r="X26" s="27">
        <v>18307.853199999998</v>
      </c>
      <c r="Y26" s="64">
        <v>9358.1245</v>
      </c>
      <c r="Z26" s="58">
        <v>23476.423</v>
      </c>
      <c r="AA26" s="48">
        <v>10778.3806</v>
      </c>
    </row>
    <row r="27" spans="1:27" s="2" customFormat="1" ht="15.75">
      <c r="A27" s="7" t="s">
        <v>20</v>
      </c>
      <c r="B27" s="19">
        <f aca="true" t="shared" si="10" ref="B27:I27">B25+B26</f>
        <v>35624.8644</v>
      </c>
      <c r="C27" s="19">
        <f t="shared" si="10"/>
        <v>17249.5114</v>
      </c>
      <c r="D27" s="19">
        <f t="shared" si="10"/>
        <v>37980.5621</v>
      </c>
      <c r="E27" s="19">
        <f t="shared" si="10"/>
        <v>21132.663999999997</v>
      </c>
      <c r="F27" s="19">
        <f t="shared" si="10"/>
        <v>48835.119099999996</v>
      </c>
      <c r="G27" s="19">
        <f t="shared" si="10"/>
        <v>26998.052</v>
      </c>
      <c r="H27" s="19">
        <f t="shared" si="10"/>
        <v>44093.4866</v>
      </c>
      <c r="I27" s="19">
        <f t="shared" si="10"/>
        <v>29385.3215</v>
      </c>
      <c r="J27" s="29">
        <f>J25+J26</f>
        <v>64158.871900000006</v>
      </c>
      <c r="K27" s="29">
        <f>K25+K26</f>
        <v>46545.1324</v>
      </c>
      <c r="L27" s="29">
        <f>L25+L26</f>
        <v>74381.1106</v>
      </c>
      <c r="M27" s="29">
        <f>M25+M26</f>
        <v>53893.24910000001</v>
      </c>
      <c r="N27" s="36">
        <v>77899.44780000001</v>
      </c>
      <c r="O27" s="36">
        <v>54068.5554</v>
      </c>
      <c r="P27" s="29">
        <f>P25+P26</f>
        <v>85436.60949999999</v>
      </c>
      <c r="Q27" s="29">
        <f>Q25+Q26</f>
        <v>58104.717000000004</v>
      </c>
      <c r="R27" s="36">
        <v>89058.80393400839</v>
      </c>
      <c r="S27" s="36">
        <v>61206.77473400843</v>
      </c>
      <c r="T27" s="36">
        <v>107027.4796</v>
      </c>
      <c r="U27" s="36">
        <v>71839.04049999999</v>
      </c>
      <c r="V27" s="36">
        <f>V25+V26</f>
        <v>148030.1428</v>
      </c>
      <c r="W27" s="36">
        <v>91278.30870000001</v>
      </c>
      <c r="X27" s="36">
        <v>148030.1428</v>
      </c>
      <c r="Y27" s="65">
        <v>96985.6387</v>
      </c>
      <c r="Z27" s="59">
        <v>224090.30750000002</v>
      </c>
      <c r="AA27" s="49">
        <v>107082.9804</v>
      </c>
    </row>
    <row r="28" spans="1:27" ht="15.75">
      <c r="A28" s="6" t="s">
        <v>21</v>
      </c>
      <c r="B28" s="27">
        <v>2580.708</v>
      </c>
      <c r="C28" s="27">
        <v>1483.2598</v>
      </c>
      <c r="D28" s="27">
        <v>4106.2136</v>
      </c>
      <c r="E28" s="27">
        <v>1683.0605</v>
      </c>
      <c r="F28" s="28">
        <v>3474.766</v>
      </c>
      <c r="G28" s="28">
        <v>2202.6494</v>
      </c>
      <c r="H28" s="27">
        <v>3731.3065</v>
      </c>
      <c r="I28" s="27">
        <v>2399.1426</v>
      </c>
      <c r="J28" s="28">
        <v>6089.9472000000005</v>
      </c>
      <c r="K28" s="28">
        <v>4244.2351</v>
      </c>
      <c r="L28" s="27">
        <v>5812.5623</v>
      </c>
      <c r="M28" s="27">
        <v>3728.7018</v>
      </c>
      <c r="N28" s="27">
        <v>5652.3173</v>
      </c>
      <c r="O28" s="27">
        <v>3785.0762</v>
      </c>
      <c r="P28" s="27">
        <f>7211388.7/1000</f>
        <v>7211.3887</v>
      </c>
      <c r="Q28" s="27">
        <f>4362980.7/1000</f>
        <v>4362.9807</v>
      </c>
      <c r="R28" s="27">
        <v>8577.10304609933</v>
      </c>
      <c r="S28" s="27">
        <v>5106.91884609933</v>
      </c>
      <c r="T28" s="27">
        <v>7365.4899000000005</v>
      </c>
      <c r="U28" s="27">
        <v>4028.0639</v>
      </c>
      <c r="V28" s="27">
        <v>14868.6528</v>
      </c>
      <c r="W28" s="27">
        <v>5652.546</v>
      </c>
      <c r="X28" s="27">
        <v>14868.6528</v>
      </c>
      <c r="Y28" s="64">
        <v>7369.1884</v>
      </c>
      <c r="Z28" s="58">
        <v>19787.9194</v>
      </c>
      <c r="AA28" s="48">
        <v>9414.580800000002</v>
      </c>
    </row>
    <row r="29" spans="1:27" s="2" customFormat="1" ht="15.75">
      <c r="A29" s="7" t="s">
        <v>22</v>
      </c>
      <c r="B29" s="19">
        <f aca="true" t="shared" si="11" ref="B29:I29">B27+B28</f>
        <v>38205.5724</v>
      </c>
      <c r="C29" s="19">
        <f t="shared" si="11"/>
        <v>18732.7712</v>
      </c>
      <c r="D29" s="19">
        <f t="shared" si="11"/>
        <v>42086.775700000006</v>
      </c>
      <c r="E29" s="19">
        <f t="shared" si="11"/>
        <v>22815.724499999997</v>
      </c>
      <c r="F29" s="19">
        <f t="shared" si="11"/>
        <v>52309.8851</v>
      </c>
      <c r="G29" s="19">
        <f t="shared" si="11"/>
        <v>29200.701399999998</v>
      </c>
      <c r="H29" s="19">
        <f t="shared" si="11"/>
        <v>47824.793099999995</v>
      </c>
      <c r="I29" s="19">
        <f t="shared" si="11"/>
        <v>31784.464099999997</v>
      </c>
      <c r="J29" s="29">
        <f>J27+J28</f>
        <v>70248.81910000001</v>
      </c>
      <c r="K29" s="29">
        <f>K27+K28</f>
        <v>50789.3675</v>
      </c>
      <c r="L29" s="29">
        <f>L27+L28</f>
        <v>80193.6729</v>
      </c>
      <c r="M29" s="29">
        <f>M27+M28</f>
        <v>57621.95090000001</v>
      </c>
      <c r="N29" s="36">
        <v>83551.7651</v>
      </c>
      <c r="O29" s="36">
        <v>57853.6316</v>
      </c>
      <c r="P29" s="29">
        <f>P27+P28</f>
        <v>92647.99819999999</v>
      </c>
      <c r="Q29" s="29">
        <f>Q27+Q28</f>
        <v>62467.697700000004</v>
      </c>
      <c r="R29" s="36">
        <v>97635.90698010773</v>
      </c>
      <c r="S29" s="36">
        <v>66313.69358010776</v>
      </c>
      <c r="T29" s="36">
        <v>114392.9695</v>
      </c>
      <c r="U29" s="36">
        <v>75867.10439999998</v>
      </c>
      <c r="V29" s="36">
        <f>V27+V28</f>
        <v>162898.7956</v>
      </c>
      <c r="W29" s="36">
        <v>96930.85470000001</v>
      </c>
      <c r="X29" s="36">
        <v>162898.7956</v>
      </c>
      <c r="Y29" s="65">
        <v>104354.8271</v>
      </c>
      <c r="Z29" s="59">
        <v>243878.2269</v>
      </c>
      <c r="AA29" s="49">
        <v>116497.5612</v>
      </c>
    </row>
    <row r="30" spans="1:27" ht="15.75">
      <c r="A30" s="6" t="s">
        <v>23</v>
      </c>
      <c r="B30" s="27">
        <v>3149.2066</v>
      </c>
      <c r="C30" s="27">
        <v>1869.2938000000001</v>
      </c>
      <c r="D30" s="27">
        <v>4431.1207</v>
      </c>
      <c r="E30" s="27">
        <v>1952.7543</v>
      </c>
      <c r="F30" s="28">
        <v>6144.6146</v>
      </c>
      <c r="G30" s="28">
        <v>2748.6696</v>
      </c>
      <c r="H30" s="27">
        <v>7063.4897</v>
      </c>
      <c r="I30" s="27">
        <v>4858.6329000000005</v>
      </c>
      <c r="J30" s="28">
        <v>7194.8286</v>
      </c>
      <c r="K30" s="28">
        <v>4546.567599999999</v>
      </c>
      <c r="L30" s="27">
        <v>8243.2785</v>
      </c>
      <c r="M30" s="27">
        <v>5344.53</v>
      </c>
      <c r="N30" s="27">
        <v>6711.696</v>
      </c>
      <c r="O30" s="27">
        <v>4313.6192</v>
      </c>
      <c r="P30" s="27">
        <f>8967683.5/1000</f>
        <v>8967.6835</v>
      </c>
      <c r="Q30" s="27">
        <f>6036470.1/1000</f>
        <v>6036.4701</v>
      </c>
      <c r="R30" s="27">
        <v>9757.82880989224</v>
      </c>
      <c r="S30" s="27">
        <v>6022.67690989224</v>
      </c>
      <c r="T30" s="27">
        <v>11922.5402</v>
      </c>
      <c r="U30" s="27">
        <v>6357.0911</v>
      </c>
      <c r="V30" s="27">
        <v>19553.353600000002</v>
      </c>
      <c r="W30" s="27">
        <v>7852.8425</v>
      </c>
      <c r="X30" s="27">
        <v>19553.353600000002</v>
      </c>
      <c r="Y30" s="64">
        <v>9063.3538</v>
      </c>
      <c r="Z30" s="58">
        <v>23771.2945</v>
      </c>
      <c r="AA30" s="48">
        <v>10930.6714</v>
      </c>
    </row>
    <row r="31" spans="1:27" s="3" customFormat="1" ht="15.75">
      <c r="A31" s="8" t="s">
        <v>24</v>
      </c>
      <c r="B31" s="20">
        <f aca="true" t="shared" si="12" ref="B31:I31">B26+B28+B30</f>
        <v>8712.5548</v>
      </c>
      <c r="C31" s="20">
        <f t="shared" si="12"/>
        <v>5481.9779</v>
      </c>
      <c r="D31" s="20">
        <f t="shared" si="12"/>
        <v>13151.3492</v>
      </c>
      <c r="E31" s="20">
        <f t="shared" si="12"/>
        <v>6051.9882</v>
      </c>
      <c r="F31" s="20">
        <f t="shared" si="12"/>
        <v>15911.4847</v>
      </c>
      <c r="G31" s="20">
        <f t="shared" si="12"/>
        <v>7477.1089999999995</v>
      </c>
      <c r="H31" s="20">
        <f t="shared" si="12"/>
        <v>15550.1693</v>
      </c>
      <c r="I31" s="20">
        <f t="shared" si="12"/>
        <v>10580.01</v>
      </c>
      <c r="J31" s="30">
        <f>J26+J28+J30</f>
        <v>21670.793</v>
      </c>
      <c r="K31" s="30">
        <f>K26+K28+K30</f>
        <v>14763.925299999999</v>
      </c>
      <c r="L31" s="30">
        <f>L26+L28+L30</f>
        <v>22484.7444</v>
      </c>
      <c r="M31" s="30">
        <f>M26+M28+M30</f>
        <v>14992.9535</v>
      </c>
      <c r="N31" s="37">
        <v>20525.9003</v>
      </c>
      <c r="O31" s="37">
        <v>13538.351300000002</v>
      </c>
      <c r="P31" s="30">
        <f>P26+P28+P30</f>
        <v>25476.1125</v>
      </c>
      <c r="Q31" s="30">
        <f>Q26+Q28+Q30</f>
        <v>16742.7085</v>
      </c>
      <c r="R31" s="37">
        <v>28428.166341000375</v>
      </c>
      <c r="S31" s="37">
        <v>18024.973341000383</v>
      </c>
      <c r="T31" s="37">
        <v>29163.482</v>
      </c>
      <c r="U31" s="37">
        <v>17082.629800000002</v>
      </c>
      <c r="V31" s="37">
        <f>V26+V28+V30</f>
        <v>52729.859599999996</v>
      </c>
      <c r="W31" s="37">
        <v>20433.525999999998</v>
      </c>
      <c r="X31" s="37">
        <v>52729.859599999996</v>
      </c>
      <c r="Y31" s="66">
        <v>25790.6667</v>
      </c>
      <c r="Z31" s="60">
        <v>67035.6369</v>
      </c>
      <c r="AA31" s="50">
        <v>31123.6328</v>
      </c>
    </row>
    <row r="32" spans="1:27" s="2" customFormat="1" ht="15.75">
      <c r="A32" s="32" t="s">
        <v>25</v>
      </c>
      <c r="B32" s="33">
        <f aca="true" t="shared" si="13" ref="B32:I32">B29+B30</f>
        <v>41354.778999999995</v>
      </c>
      <c r="C32" s="33">
        <f t="shared" si="13"/>
        <v>20602.065</v>
      </c>
      <c r="D32" s="33">
        <f t="shared" si="13"/>
        <v>46517.896400000005</v>
      </c>
      <c r="E32" s="33">
        <f t="shared" si="13"/>
        <v>24768.478799999997</v>
      </c>
      <c r="F32" s="33">
        <f t="shared" si="13"/>
        <v>58454.4997</v>
      </c>
      <c r="G32" s="33">
        <f t="shared" si="13"/>
        <v>31949.371</v>
      </c>
      <c r="H32" s="33">
        <f t="shared" si="13"/>
        <v>54888.28279999999</v>
      </c>
      <c r="I32" s="33">
        <f t="shared" si="13"/>
        <v>36643.096999999994</v>
      </c>
      <c r="J32" s="34">
        <f>J29+J30</f>
        <v>77443.6477</v>
      </c>
      <c r="K32" s="34">
        <f>K29+K30</f>
        <v>55335.9351</v>
      </c>
      <c r="L32" s="34">
        <f>L29+L30</f>
        <v>88436.9514</v>
      </c>
      <c r="M32" s="34">
        <f>M29+M30</f>
        <v>62966.48090000001</v>
      </c>
      <c r="N32" s="39">
        <v>90263.46110000001</v>
      </c>
      <c r="O32" s="39">
        <v>62167.2508</v>
      </c>
      <c r="P32" s="34">
        <f>P25+P31</f>
        <v>101615.6817</v>
      </c>
      <c r="Q32" s="34">
        <f>Q25+Q31</f>
        <v>68504.1678</v>
      </c>
      <c r="R32" s="39">
        <v>107393.73578999998</v>
      </c>
      <c r="S32" s="39">
        <v>72336.37049</v>
      </c>
      <c r="T32" s="39">
        <v>126315.50970000001</v>
      </c>
      <c r="U32" s="39">
        <v>82224.1955</v>
      </c>
      <c r="V32" s="39">
        <f>V25+V31</f>
        <v>182452.14919999999</v>
      </c>
      <c r="W32" s="39">
        <v>104783.69720000001</v>
      </c>
      <c r="X32" s="39">
        <v>182452.1492</v>
      </c>
      <c r="Y32" s="68">
        <v>113418.18089999999</v>
      </c>
      <c r="Z32" s="62">
        <v>267649.5214</v>
      </c>
      <c r="AA32" s="52">
        <v>127428.23259999999</v>
      </c>
    </row>
    <row r="33" spans="1:18" s="2" customFormat="1" ht="18.75">
      <c r="A33" s="43" t="s">
        <v>50</v>
      </c>
      <c r="B33" s="40"/>
      <c r="C33" s="40"/>
      <c r="D33" s="40"/>
      <c r="E33" s="40"/>
      <c r="F33" s="40"/>
      <c r="G33" s="40"/>
      <c r="H33" s="40"/>
      <c r="I33" s="40"/>
      <c r="J33" s="41"/>
      <c r="K33" s="41"/>
      <c r="L33" s="41"/>
      <c r="M33" s="41"/>
      <c r="N33" s="42"/>
      <c r="O33" s="42"/>
      <c r="P33" s="42"/>
      <c r="Q33" s="42"/>
      <c r="R33" s="43"/>
    </row>
    <row r="34" spans="1:13" s="2" customFormat="1" ht="18.75">
      <c r="A34" s="44" t="s">
        <v>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ht="15.75" customHeight="1"/>
    <row r="36" ht="14.25" customHeight="1">
      <c r="A36" s="53" t="s">
        <v>42</v>
      </c>
    </row>
    <row r="37" ht="15.75">
      <c r="A37" s="54" t="s">
        <v>43</v>
      </c>
    </row>
    <row r="38" ht="15.75">
      <c r="A38" s="54" t="s">
        <v>44</v>
      </c>
    </row>
    <row r="39" spans="1:13" s="2" customFormat="1" ht="15.75">
      <c r="A39" s="5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ht="15.75">
      <c r="A40" s="54"/>
    </row>
    <row r="41" spans="1:13" s="3" customFormat="1" ht="15.75">
      <c r="A41" s="55" t="s">
        <v>48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3" spans="2:13" s="2" customFormat="1" ht="15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5" spans="2:13" s="2" customFormat="1" ht="15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7" spans="2:13" s="3" customFormat="1" ht="15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2:13" s="4" customFormat="1" ht="15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50" spans="2:13" s="2" customFormat="1" ht="15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2" spans="2:13" s="2" customFormat="1" ht="15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4" spans="2:13" s="3" customFormat="1" ht="15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s="4" customFormat="1" ht="15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7" spans="2:13" s="2" customFormat="1" ht="15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9" spans="2:13" s="2" customFormat="1" ht="15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1" spans="2:13" s="3" customFormat="1" ht="15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2:13" s="2" customFormat="1" ht="15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6" ht="15.75" customHeight="1"/>
    <row r="67" ht="66.75" customHeight="1"/>
    <row r="70" spans="2:13" s="2" customFormat="1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2" spans="2:13" s="3" customFormat="1" ht="15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4" spans="2:13" s="2" customFormat="1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6" spans="2:13" s="2" customFormat="1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8" spans="2:13" s="3" customFormat="1" ht="15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2:13" s="4" customFormat="1" ht="15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1" spans="2:13" s="2" customFormat="1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3" spans="2:13" s="2" customFormat="1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5" spans="2:13" s="3" customFormat="1" ht="15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2:13" s="4" customFormat="1" ht="15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8" spans="2:13" s="2" customFormat="1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90" spans="2:13" s="2" customFormat="1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2" spans="2:13" s="3" customFormat="1" ht="15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2:13" s="2" customFormat="1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7" ht="15.75" customHeight="1"/>
    <row r="98" ht="66.75" customHeight="1"/>
    <row r="101" spans="2:13" s="2" customFormat="1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3" spans="2:13" s="3" customFormat="1" ht="15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5" spans="2:13" s="2" customFormat="1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7" spans="2:13" s="2" customFormat="1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9" spans="2:13" s="3" customFormat="1" ht="15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2:13" s="4" customFormat="1" ht="15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2" spans="2:13" s="2" customFormat="1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4" spans="2:13" s="2" customFormat="1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6" spans="2:13" s="3" customFormat="1" ht="15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2:13" s="4" customFormat="1" ht="15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9" spans="2:13" s="2" customFormat="1" ht="15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1" spans="2:13" s="2" customFormat="1" ht="15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3" spans="2:13" s="3" customFormat="1" ht="15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2:13" s="2" customFormat="1" ht="15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8" ht="15.75" customHeight="1"/>
    <row r="129" ht="66.75" customHeight="1"/>
    <row r="132" spans="2:13" s="2" customFormat="1" ht="15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4" spans="2:13" s="3" customFormat="1" ht="15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6" spans="2:13" s="2" customFormat="1" ht="15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8" spans="2:13" s="2" customFormat="1" ht="15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40" spans="2:13" s="3" customFormat="1" ht="15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2:13" s="4" customFormat="1" ht="15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3" spans="2:13" s="2" customFormat="1" ht="15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5" spans="2:13" s="2" customFormat="1" ht="15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7" spans="2:13" s="3" customFormat="1" ht="15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2:13" s="4" customFormat="1" ht="15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50" spans="2:13" s="2" customFormat="1" ht="15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2" spans="2:13" s="2" customFormat="1" ht="15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4" spans="2:13" s="3" customFormat="1" ht="15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2:13" s="2" customFormat="1" ht="15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</sheetData>
  <sheetProtection/>
  <mergeCells count="16">
    <mergeCell ref="Z4:AA4"/>
    <mergeCell ref="F3:I3"/>
    <mergeCell ref="A1:I1"/>
    <mergeCell ref="D4:E4"/>
    <mergeCell ref="B4:C4"/>
    <mergeCell ref="P4:Q4"/>
    <mergeCell ref="A4:A5"/>
    <mergeCell ref="N4:O4"/>
    <mergeCell ref="L4:M4"/>
    <mergeCell ref="J4:K4"/>
    <mergeCell ref="F4:G4"/>
    <mergeCell ref="H4:I4"/>
    <mergeCell ref="R4:S4"/>
    <mergeCell ref="V4:W4"/>
    <mergeCell ref="X4:Y4"/>
    <mergeCell ref="T4:U4"/>
  </mergeCells>
  <printOptions horizontalCentered="1"/>
  <pageMargins left="0.15748031496062992" right="0.15748031496062992" top="0.1968503937007874" bottom="0.15748031496062992" header="0.15748031496062992" footer="0.3937007874015748"/>
  <pageSetup horizontalDpi="600" verticalDpi="600" orientation="portrait" paperSize="9" scale="85" r:id="rId1"/>
  <headerFooter alignWithMargins="0">
    <oddHeader>&amp;R&amp;"Times New Roman,обычный"&amp;12&amp;P</oddHeader>
  </headerFooter>
  <rowBreaks count="3" manualBreakCount="3">
    <brk id="64" max="255" man="1"/>
    <brk id="95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P14_NikiforovaNY</cp:lastModifiedBy>
  <cp:lastPrinted>2022-05-13T06:08:38Z</cp:lastPrinted>
  <dcterms:created xsi:type="dcterms:W3CDTF">2009-06-30T05:38:07Z</dcterms:created>
  <dcterms:modified xsi:type="dcterms:W3CDTF">2023-05-10T08:27:59Z</dcterms:modified>
  <cp:category/>
  <cp:version/>
  <cp:contentType/>
  <cp:contentStatus/>
</cp:coreProperties>
</file>